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38" i="1"/>
  <c r="F38"/>
  <c r="H27"/>
  <c r="E31"/>
  <c r="F31" s="1"/>
  <c r="E13" l="1"/>
  <c r="C7"/>
  <c r="E7" s="1"/>
  <c r="F11"/>
  <c r="G11" s="1"/>
  <c r="C11"/>
  <c r="G15"/>
  <c r="G14"/>
  <c r="G13"/>
  <c r="E15"/>
  <c r="C8"/>
  <c r="E8" s="1"/>
  <c r="F20"/>
  <c r="G20" s="1"/>
  <c r="F18"/>
  <c r="G18" s="1"/>
  <c r="E9"/>
  <c r="F9" s="1"/>
  <c r="G9" s="1"/>
  <c r="G10"/>
  <c r="G8"/>
  <c r="G7"/>
  <c r="G6"/>
  <c r="F24"/>
  <c r="G24" s="1"/>
  <c r="F26"/>
  <c r="G26" s="1"/>
  <c r="F25"/>
  <c r="G25" s="1"/>
  <c r="F23"/>
  <c r="G23" s="1"/>
  <c r="F22"/>
  <c r="G22" s="1"/>
  <c r="E10"/>
  <c r="E6"/>
  <c r="G12"/>
  <c r="F21"/>
  <c r="G21" s="1"/>
  <c r="F19"/>
  <c r="G19" s="1"/>
  <c r="C18"/>
  <c r="C17"/>
  <c r="C16"/>
  <c r="F17"/>
  <c r="G17" s="1"/>
  <c r="F16"/>
  <c r="G16" s="1"/>
  <c r="E12"/>
  <c r="E14"/>
  <c r="G27" l="1"/>
  <c r="F27"/>
  <c r="E27"/>
</calcChain>
</file>

<file path=xl/sharedStrings.xml><?xml version="1.0" encoding="utf-8"?>
<sst xmlns="http://schemas.openxmlformats.org/spreadsheetml/2006/main" count="66" uniqueCount="63">
  <si>
    <t>№</t>
  </si>
  <si>
    <t>Статья расходов</t>
  </si>
  <si>
    <t>расходы в месяц руб.</t>
  </si>
  <si>
    <t>месяцы в году</t>
  </si>
  <si>
    <t>Расходная часть</t>
  </si>
  <si>
    <t>Зарплата председателя</t>
  </si>
  <si>
    <t>Налог на землю</t>
  </si>
  <si>
    <t>Банковские услуги</t>
  </si>
  <si>
    <t>Мобильная связь</t>
  </si>
  <si>
    <t>Концелярские расходы</t>
  </si>
  <si>
    <t>Содержание собак</t>
  </si>
  <si>
    <t>Вывоз мусора</t>
  </si>
  <si>
    <t>Обслуживание водонапорной башни</t>
  </si>
  <si>
    <t>Уборка контейнерной площадки</t>
  </si>
  <si>
    <t>Покос земель общего пользования</t>
  </si>
  <si>
    <t xml:space="preserve">Удаление деревьев и кустарников с земель общего пользования </t>
  </si>
  <si>
    <t>Резервный остаток</t>
  </si>
  <si>
    <t xml:space="preserve">Сборы в фонд пенсионного, медицинского, социального и несчастных случаев </t>
  </si>
  <si>
    <t>Доходная часть</t>
  </si>
  <si>
    <t>Членские взносы</t>
  </si>
  <si>
    <t>Статья доходов</t>
  </si>
  <si>
    <t>Сумма взновов за  месяц с одного участка</t>
  </si>
  <si>
    <t>Сумма сборов в месяц со статьи</t>
  </si>
  <si>
    <t>Сумма сборов в год со статьи</t>
  </si>
  <si>
    <t>Итого за период</t>
  </si>
  <si>
    <t>Расходы за год руб.</t>
  </si>
  <si>
    <t>Расходы за месяц     руб.</t>
  </si>
  <si>
    <t>Расход за месяц с одного участка</t>
  </si>
  <si>
    <t>Ремонт крыши сторожки</t>
  </si>
  <si>
    <t>Содержание сторожки (дрова)</t>
  </si>
  <si>
    <t>Охрана СНТ</t>
  </si>
  <si>
    <t>Выравнивание электрических столбов и замена треснутого столба</t>
  </si>
  <si>
    <t>Поддержка сайта</t>
  </si>
  <si>
    <t>Очистка от снега подъездных дорог</t>
  </si>
  <si>
    <t>Финансово-экономическое обоснований статей расходов</t>
  </si>
  <si>
    <t>№ статьи</t>
  </si>
  <si>
    <t>Расходы</t>
  </si>
  <si>
    <t>Работы, материалы</t>
  </si>
  <si>
    <t>1. Выравнивание 16столбов х 2500руб.  2. Демонтаж 2столбов х 3500руб.                       3. Монтаж 1столб х 3000руб.                       4. Обслуживание бурилки 5000 руб.</t>
  </si>
  <si>
    <t>Сумма рублей</t>
  </si>
  <si>
    <t>1. Формирование пакета документов и получение лицензии на геологическое изучение с целью поисков и оценки подземных вод и их добычи-65000руб. 2.Провести геофизические исследования- 45000руб.                              3.Разработать паспорт скважины-25000 4.</t>
  </si>
  <si>
    <t>Транспортные  расходы</t>
  </si>
  <si>
    <t xml:space="preserve">Оформление бух. отчетности </t>
  </si>
  <si>
    <t>Исполнение</t>
  </si>
  <si>
    <t>Статьи</t>
  </si>
  <si>
    <t>Запланировано</t>
  </si>
  <si>
    <t>Получено</t>
  </si>
  <si>
    <t>Ремонт ЛЭП</t>
  </si>
  <si>
    <t>Ремонт дороги</t>
  </si>
  <si>
    <t>Сборы за электроэнерию</t>
  </si>
  <si>
    <t>собрано за год</t>
  </si>
  <si>
    <t>Перечислено в МЭС</t>
  </si>
  <si>
    <t>Электроэнергия</t>
  </si>
  <si>
    <t xml:space="preserve"> Целевые взносы</t>
  </si>
  <si>
    <t>2019-2020 г.</t>
  </si>
  <si>
    <t xml:space="preserve">Всего поступило средств 3 390484,04 рублей </t>
  </si>
  <si>
    <t>Председатель правления СНТ "Родники"                                                                                             Борисов А.А.</t>
  </si>
  <si>
    <t>Судебный приказ</t>
  </si>
  <si>
    <t>На устранение аварийных и не штатных ситуаций(гос. Пошлина)</t>
  </si>
  <si>
    <t>Входящий остаток на 31.05.2019 - 115001,48 рублей</t>
  </si>
  <si>
    <t>Исходящий остаток на 31.05.2020 - 628772,36 рублей</t>
  </si>
  <si>
    <t>Исполнительная смета СНТ "Родники"  с июня 2019 г.  по май 2020г.</t>
  </si>
  <si>
    <t>Утверждено решением общего собрания СНТ "Родники" от 22 августа 2020 года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</si>
</sst>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#,##0.00\ &quot;₽&quot;"/>
  </numFmts>
  <fonts count="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2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164" fontId="0" fillId="0" borderId="1" xfId="0" applyNumberFormat="1" applyBorder="1"/>
    <xf numFmtId="164" fontId="1" fillId="0" borderId="1" xfId="0" applyNumberFormat="1" applyFont="1" applyBorder="1"/>
    <xf numFmtId="2" fontId="0" fillId="0" borderId="1" xfId="0" applyNumberForma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wrapText="1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1" xfId="0" applyNumberFormat="1" applyBorder="1" applyAlignment="1"/>
    <xf numFmtId="44" fontId="0" fillId="0" borderId="0" xfId="0" applyNumberFormat="1"/>
    <xf numFmtId="164" fontId="5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wrapText="1"/>
    </xf>
    <xf numFmtId="164" fontId="0" fillId="0" borderId="0" xfId="0" applyNumberFormat="1" applyBorder="1" applyAlignment="1"/>
    <xf numFmtId="0" fontId="2" fillId="0" borderId="0" xfId="0" applyFont="1" applyAlignment="1"/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0" fillId="0" borderId="3" xfId="0" applyNumberFormat="1" applyBorder="1" applyAlignment="1">
      <alignment horizontal="center" wrapText="1"/>
    </xf>
    <xf numFmtId="164" fontId="0" fillId="0" borderId="4" xfId="0" applyNumberFormat="1" applyBorder="1" applyAlignment="1">
      <alignment horizontal="center" wrapText="1"/>
    </xf>
    <xf numFmtId="0" fontId="0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7"/>
  <sheetViews>
    <sheetView tabSelected="1" workbookViewId="0">
      <selection activeCell="G9" sqref="G9"/>
    </sheetView>
  </sheetViews>
  <sheetFormatPr defaultRowHeight="15"/>
  <cols>
    <col min="1" max="1" width="4.140625" customWidth="1"/>
    <col min="2" max="2" width="32.85546875" customWidth="1"/>
    <col min="3" max="3" width="11.42578125" customWidth="1"/>
    <col min="4" max="4" width="7.7109375" customWidth="1"/>
    <col min="5" max="5" width="15.140625" customWidth="1"/>
    <col min="6" max="6" width="14.28515625" customWidth="1"/>
    <col min="7" max="7" width="14.42578125" customWidth="1"/>
    <col min="8" max="8" width="14.7109375" customWidth="1"/>
  </cols>
  <sheetData>
    <row r="1" spans="1:8" ht="37.5" customHeight="1">
      <c r="E1" s="49" t="s">
        <v>62</v>
      </c>
      <c r="F1" s="49"/>
      <c r="G1" s="49"/>
    </row>
    <row r="2" spans="1:8" ht="26.25">
      <c r="A2" s="35" t="s">
        <v>61</v>
      </c>
      <c r="B2" s="35"/>
      <c r="C2" s="35"/>
      <c r="D2" s="35"/>
      <c r="E2" s="35"/>
      <c r="F2" s="35"/>
      <c r="G2" s="35"/>
    </row>
    <row r="4" spans="1:8" ht="26.25">
      <c r="A4" s="50" t="s">
        <v>4</v>
      </c>
      <c r="B4" s="50"/>
      <c r="C4" s="50"/>
      <c r="D4" s="50"/>
      <c r="E4" s="50"/>
      <c r="F4" s="50"/>
    </row>
    <row r="5" spans="1:8" ht="45.75" customHeight="1">
      <c r="A5" s="4" t="s">
        <v>0</v>
      </c>
      <c r="B5" s="4" t="s">
        <v>1</v>
      </c>
      <c r="C5" s="5" t="s">
        <v>2</v>
      </c>
      <c r="D5" s="5" t="s">
        <v>3</v>
      </c>
      <c r="E5" s="11" t="s">
        <v>25</v>
      </c>
      <c r="F5" s="11" t="s">
        <v>26</v>
      </c>
      <c r="G5" s="11" t="s">
        <v>27</v>
      </c>
      <c r="H5" s="23" t="s">
        <v>43</v>
      </c>
    </row>
    <row r="6" spans="1:8" ht="15.75">
      <c r="A6" s="6">
        <v>1</v>
      </c>
      <c r="B6" s="6" t="s">
        <v>5</v>
      </c>
      <c r="C6" s="7">
        <v>30000</v>
      </c>
      <c r="D6" s="6">
        <v>12</v>
      </c>
      <c r="E6" s="8">
        <f>C6*D6</f>
        <v>360000</v>
      </c>
      <c r="F6" s="7">
        <v>30000</v>
      </c>
      <c r="G6" s="9">
        <f t="shared" ref="G6:G11" si="0">F6/215</f>
        <v>139.53488372093022</v>
      </c>
      <c r="H6" s="25">
        <v>360000</v>
      </c>
    </row>
    <row r="7" spans="1:8" ht="15.75">
      <c r="A7" s="6">
        <v>2</v>
      </c>
      <c r="B7" s="17" t="s">
        <v>42</v>
      </c>
      <c r="C7" s="7">
        <f>F7</f>
        <v>26000</v>
      </c>
      <c r="D7" s="6">
        <v>12</v>
      </c>
      <c r="E7" s="8">
        <f>C7*D7</f>
        <v>312000</v>
      </c>
      <c r="F7" s="7">
        <v>26000</v>
      </c>
      <c r="G7" s="9">
        <f t="shared" si="0"/>
        <v>120.93023255813954</v>
      </c>
      <c r="H7" s="25">
        <v>239550</v>
      </c>
    </row>
    <row r="8" spans="1:8" ht="15.75">
      <c r="A8" s="6">
        <v>3</v>
      </c>
      <c r="B8" s="6" t="s">
        <v>30</v>
      </c>
      <c r="C8" s="7">
        <f>F8</f>
        <v>26000</v>
      </c>
      <c r="D8" s="6">
        <v>12</v>
      </c>
      <c r="E8" s="8">
        <f t="shared" ref="E8:E15" si="1">C8*D8</f>
        <v>312000</v>
      </c>
      <c r="F8" s="7">
        <v>26000</v>
      </c>
      <c r="G8" s="9">
        <f t="shared" si="0"/>
        <v>120.93023255813954</v>
      </c>
      <c r="H8" s="25">
        <v>300000</v>
      </c>
    </row>
    <row r="9" spans="1:8" ht="45" customHeight="1">
      <c r="A9" s="6">
        <v>4</v>
      </c>
      <c r="B9" s="5" t="s">
        <v>17</v>
      </c>
      <c r="C9" s="7">
        <v>9630</v>
      </c>
      <c r="D9" s="6">
        <v>12</v>
      </c>
      <c r="E9" s="8">
        <f>C9*D9</f>
        <v>115560</v>
      </c>
      <c r="F9" s="7">
        <f>E9/12</f>
        <v>9630</v>
      </c>
      <c r="G9" s="9">
        <f t="shared" si="0"/>
        <v>44.790697674418603</v>
      </c>
      <c r="H9" s="25">
        <v>115560</v>
      </c>
    </row>
    <row r="10" spans="1:8" ht="15.75">
      <c r="A10" s="6">
        <v>5</v>
      </c>
      <c r="B10" s="6" t="s">
        <v>6</v>
      </c>
      <c r="C10" s="7"/>
      <c r="D10" s="6"/>
      <c r="E10" s="8">
        <f>F10*12</f>
        <v>113700</v>
      </c>
      <c r="F10" s="7">
        <v>9475</v>
      </c>
      <c r="G10" s="9">
        <f t="shared" si="0"/>
        <v>44.069767441860463</v>
      </c>
      <c r="H10" s="25">
        <v>113700</v>
      </c>
    </row>
    <row r="11" spans="1:8" ht="15.75">
      <c r="A11" s="6">
        <v>6</v>
      </c>
      <c r="B11" s="6" t="s">
        <v>7</v>
      </c>
      <c r="C11" s="7">
        <f>E11/12</f>
        <v>2333.3333333333335</v>
      </c>
      <c r="D11" s="6">
        <v>12</v>
      </c>
      <c r="E11" s="8">
        <v>28000</v>
      </c>
      <c r="F11" s="7">
        <f>E11/12</f>
        <v>2333.3333333333335</v>
      </c>
      <c r="G11" s="9">
        <f t="shared" si="0"/>
        <v>10.852713178294575</v>
      </c>
      <c r="H11" s="25">
        <v>27218.560000000001</v>
      </c>
    </row>
    <row r="12" spans="1:8" ht="15.75">
      <c r="A12" s="6">
        <v>7</v>
      </c>
      <c r="B12" s="6" t="s">
        <v>8</v>
      </c>
      <c r="C12" s="7">
        <v>1000</v>
      </c>
      <c r="D12" s="6">
        <v>12</v>
      </c>
      <c r="E12" s="8">
        <f t="shared" si="1"/>
        <v>12000</v>
      </c>
      <c r="F12" s="7">
        <v>1000</v>
      </c>
      <c r="G12" s="9">
        <f t="shared" ref="G12:G22" si="2">F12/217</f>
        <v>4.6082949308755756</v>
      </c>
      <c r="H12" s="25">
        <v>12000</v>
      </c>
    </row>
    <row r="13" spans="1:8" ht="15.75">
      <c r="A13" s="6">
        <v>8</v>
      </c>
      <c r="B13" s="6" t="s">
        <v>9</v>
      </c>
      <c r="C13" s="7">
        <v>1000</v>
      </c>
      <c r="D13" s="6">
        <v>12</v>
      </c>
      <c r="E13" s="8">
        <f>C13*D13</f>
        <v>12000</v>
      </c>
      <c r="F13" s="7">
        <v>1000</v>
      </c>
      <c r="G13" s="9">
        <f>F13/215</f>
        <v>4.6511627906976747</v>
      </c>
      <c r="H13" s="25">
        <v>10537.43</v>
      </c>
    </row>
    <row r="14" spans="1:8" ht="15.75">
      <c r="A14" s="6">
        <v>9</v>
      </c>
      <c r="B14" s="6" t="s">
        <v>10</v>
      </c>
      <c r="C14" s="7">
        <v>3000</v>
      </c>
      <c r="D14" s="6">
        <v>12</v>
      </c>
      <c r="E14" s="8">
        <f t="shared" si="1"/>
        <v>36000</v>
      </c>
      <c r="F14" s="7">
        <v>3000</v>
      </c>
      <c r="G14" s="9">
        <f>F14/215</f>
        <v>13.953488372093023</v>
      </c>
      <c r="H14" s="25">
        <v>36000</v>
      </c>
    </row>
    <row r="15" spans="1:8" ht="15.75">
      <c r="A15" s="6">
        <v>10</v>
      </c>
      <c r="B15" s="19" t="s">
        <v>41</v>
      </c>
      <c r="C15" s="7">
        <v>15000</v>
      </c>
      <c r="D15" s="6">
        <v>12</v>
      </c>
      <c r="E15" s="8">
        <f t="shared" si="1"/>
        <v>180000</v>
      </c>
      <c r="F15" s="7">
        <v>15000</v>
      </c>
      <c r="G15" s="9">
        <f>F15/215</f>
        <v>69.767441860465112</v>
      </c>
      <c r="H15" s="25">
        <v>77400</v>
      </c>
    </row>
    <row r="16" spans="1:8" ht="15.75">
      <c r="A16" s="6">
        <v>11</v>
      </c>
      <c r="B16" s="6" t="s">
        <v>11</v>
      </c>
      <c r="C16" s="7">
        <f>E16/D16</f>
        <v>23333.333333333332</v>
      </c>
      <c r="D16" s="6">
        <v>6</v>
      </c>
      <c r="E16" s="8">
        <v>140000</v>
      </c>
      <c r="F16" s="7">
        <f>E16/12</f>
        <v>11666.666666666666</v>
      </c>
      <c r="G16" s="9">
        <f>F16/215</f>
        <v>54.263565891472865</v>
      </c>
      <c r="H16" s="25">
        <v>108629.68</v>
      </c>
    </row>
    <row r="17" spans="1:11" ht="30">
      <c r="A17" s="6">
        <v>12</v>
      </c>
      <c r="B17" s="5" t="s">
        <v>12</v>
      </c>
      <c r="C17" s="7">
        <f>E17/D17</f>
        <v>3000</v>
      </c>
      <c r="D17" s="6">
        <v>7</v>
      </c>
      <c r="E17" s="8">
        <v>21000</v>
      </c>
      <c r="F17" s="7">
        <f t="shared" ref="F17" si="3">E17/12</f>
        <v>1750</v>
      </c>
      <c r="G17" s="9">
        <f t="shared" ref="G17:G21" si="4">F17/215</f>
        <v>8.1395348837209305</v>
      </c>
      <c r="H17" s="25">
        <v>3000</v>
      </c>
    </row>
    <row r="18" spans="1:11" ht="15.75">
      <c r="A18" s="6">
        <v>13</v>
      </c>
      <c r="B18" s="6" t="s">
        <v>13</v>
      </c>
      <c r="C18" s="7">
        <f>E18/D18</f>
        <v>4285.7142857142853</v>
      </c>
      <c r="D18" s="6">
        <v>7</v>
      </c>
      <c r="E18" s="8">
        <v>30000</v>
      </c>
      <c r="F18" s="7">
        <f>E18/12</f>
        <v>2500</v>
      </c>
      <c r="G18" s="9">
        <f t="shared" si="4"/>
        <v>11.627906976744185</v>
      </c>
      <c r="H18" s="25">
        <v>24000</v>
      </c>
    </row>
    <row r="19" spans="1:11" ht="15.75">
      <c r="A19" s="6">
        <v>14</v>
      </c>
      <c r="B19" s="6" t="s">
        <v>29</v>
      </c>
      <c r="C19" s="7"/>
      <c r="D19" s="6"/>
      <c r="E19" s="8">
        <v>20000</v>
      </c>
      <c r="F19" s="7">
        <f>E19/12</f>
        <v>1666.6666666666667</v>
      </c>
      <c r="G19" s="9">
        <f t="shared" si="4"/>
        <v>7.7519379844961245</v>
      </c>
      <c r="H19" s="25">
        <v>22000</v>
      </c>
    </row>
    <row r="20" spans="1:11" ht="15.75">
      <c r="A20" s="6">
        <v>15</v>
      </c>
      <c r="B20" s="15" t="s">
        <v>32</v>
      </c>
      <c r="C20" s="7"/>
      <c r="D20" s="6"/>
      <c r="E20" s="8">
        <v>12000</v>
      </c>
      <c r="F20" s="7">
        <f>E20/12</f>
        <v>1000</v>
      </c>
      <c r="G20" s="9">
        <f>F20/215</f>
        <v>4.6511627906976747</v>
      </c>
      <c r="H20" s="25"/>
    </row>
    <row r="21" spans="1:11" ht="15.75">
      <c r="A21" s="6">
        <v>16</v>
      </c>
      <c r="B21" s="6" t="s">
        <v>33</v>
      </c>
      <c r="C21" s="7"/>
      <c r="D21" s="6"/>
      <c r="E21" s="8">
        <v>18000</v>
      </c>
      <c r="F21" s="7">
        <f t="shared" ref="F21" si="5">E21/12</f>
        <v>1500</v>
      </c>
      <c r="G21" s="9">
        <f t="shared" si="4"/>
        <v>6.9767441860465116</v>
      </c>
      <c r="H21" s="25"/>
    </row>
    <row r="22" spans="1:11" ht="15.75">
      <c r="A22" s="6">
        <v>17</v>
      </c>
      <c r="B22" s="6" t="s">
        <v>14</v>
      </c>
      <c r="C22" s="7"/>
      <c r="D22" s="6"/>
      <c r="E22" s="8">
        <v>15000</v>
      </c>
      <c r="F22" s="7">
        <f t="shared" ref="F22:F26" si="6">E22/12</f>
        <v>1250</v>
      </c>
      <c r="G22" s="9">
        <f t="shared" si="2"/>
        <v>5.7603686635944698</v>
      </c>
      <c r="H22" s="25"/>
    </row>
    <row r="23" spans="1:11" ht="34.5" customHeight="1">
      <c r="A23" s="6">
        <v>18</v>
      </c>
      <c r="B23" s="5" t="s">
        <v>15</v>
      </c>
      <c r="C23" s="7"/>
      <c r="D23" s="6"/>
      <c r="E23" s="8">
        <v>15000</v>
      </c>
      <c r="F23" s="7">
        <f t="shared" si="6"/>
        <v>1250</v>
      </c>
      <c r="G23" s="9">
        <f>F23/215</f>
        <v>5.8139534883720927</v>
      </c>
      <c r="H23" s="25">
        <v>15000</v>
      </c>
    </row>
    <row r="24" spans="1:11" ht="30">
      <c r="A24" s="6">
        <v>19</v>
      </c>
      <c r="B24" s="33" t="s">
        <v>58</v>
      </c>
      <c r="C24" s="7"/>
      <c r="D24" s="6"/>
      <c r="E24" s="8">
        <v>30000</v>
      </c>
      <c r="F24" s="7">
        <f t="shared" si="6"/>
        <v>2500</v>
      </c>
      <c r="G24" s="9">
        <f t="shared" ref="G24:G25" si="7">F24/215</f>
        <v>11.627906976744185</v>
      </c>
      <c r="H24" s="25">
        <v>15000</v>
      </c>
    </row>
    <row r="25" spans="1:11" ht="15.75">
      <c r="A25" s="6">
        <v>20</v>
      </c>
      <c r="B25" s="13" t="s">
        <v>28</v>
      </c>
      <c r="C25" s="7"/>
      <c r="D25" s="6"/>
      <c r="E25" s="8">
        <v>45000</v>
      </c>
      <c r="F25" s="7">
        <f t="shared" si="6"/>
        <v>3750</v>
      </c>
      <c r="G25" s="9">
        <f t="shared" si="7"/>
        <v>17.441860465116278</v>
      </c>
      <c r="H25" s="25"/>
    </row>
    <row r="26" spans="1:11" ht="15.75">
      <c r="A26" s="6">
        <v>21</v>
      </c>
      <c r="B26" s="5" t="s">
        <v>16</v>
      </c>
      <c r="C26" s="7"/>
      <c r="D26" s="6"/>
      <c r="E26" s="8">
        <v>108000</v>
      </c>
      <c r="F26" s="7">
        <f t="shared" si="6"/>
        <v>9000</v>
      </c>
      <c r="G26" s="9">
        <f>F26/215</f>
        <v>41.860465116279073</v>
      </c>
      <c r="H26" s="25">
        <v>112636.65</v>
      </c>
    </row>
    <row r="27" spans="1:11" ht="15.75">
      <c r="B27" s="12" t="s">
        <v>24</v>
      </c>
      <c r="E27" s="2">
        <f>SUM(E6:E26)</f>
        <v>1935260</v>
      </c>
      <c r="F27" s="1">
        <f>SUM(F6:F26)</f>
        <v>161271.66666666666</v>
      </c>
      <c r="G27" s="3">
        <f>SUM(G6:G26)</f>
        <v>750.00432250919869</v>
      </c>
      <c r="H27" s="27">
        <f>SUM(H6:H26)</f>
        <v>1592232.3199999998</v>
      </c>
    </row>
    <row r="29" spans="1:11" ht="26.25">
      <c r="A29" s="50" t="s">
        <v>18</v>
      </c>
      <c r="B29" s="50"/>
      <c r="C29" s="50"/>
      <c r="D29" s="50"/>
      <c r="E29" s="50"/>
      <c r="F29" s="50"/>
      <c r="G29" s="50"/>
    </row>
    <row r="30" spans="1:11" ht="33" customHeight="1">
      <c r="A30" s="10"/>
      <c r="B30" s="4" t="s">
        <v>20</v>
      </c>
      <c r="C30" s="51" t="s">
        <v>21</v>
      </c>
      <c r="D30" s="51"/>
      <c r="E30" s="21" t="s">
        <v>22</v>
      </c>
      <c r="F30" s="21" t="s">
        <v>23</v>
      </c>
      <c r="G30" s="22" t="s">
        <v>43</v>
      </c>
      <c r="H30" s="1"/>
      <c r="K30" s="20"/>
    </row>
    <row r="31" spans="1:11">
      <c r="A31" s="6">
        <v>1</v>
      </c>
      <c r="B31" s="6" t="s">
        <v>19</v>
      </c>
      <c r="C31" s="47">
        <v>750</v>
      </c>
      <c r="D31" s="47"/>
      <c r="E31" s="7">
        <f>C31*217</f>
        <v>162750</v>
      </c>
      <c r="F31" s="7">
        <f>E31*12</f>
        <v>1953000</v>
      </c>
      <c r="G31" s="7">
        <v>1783484.04</v>
      </c>
      <c r="H31" s="1"/>
    </row>
    <row r="32" spans="1:11">
      <c r="A32" s="6">
        <v>2</v>
      </c>
      <c r="B32" s="6" t="s">
        <v>57</v>
      </c>
      <c r="C32" s="36"/>
      <c r="D32" s="37"/>
      <c r="E32" s="7"/>
      <c r="F32" s="7"/>
      <c r="G32" s="7">
        <v>11052.48</v>
      </c>
      <c r="H32" s="1"/>
    </row>
    <row r="33" spans="1:8" ht="15.75">
      <c r="A33" s="45" t="s">
        <v>53</v>
      </c>
      <c r="B33" s="45"/>
      <c r="C33" s="45"/>
      <c r="D33" s="45"/>
      <c r="E33" s="45"/>
      <c r="F33" s="45"/>
      <c r="G33" s="1"/>
      <c r="H33" s="1"/>
    </row>
    <row r="34" spans="1:8" ht="15.75">
      <c r="A34" s="24" t="s">
        <v>0</v>
      </c>
      <c r="B34" s="24" t="s">
        <v>44</v>
      </c>
      <c r="C34" s="46" t="s">
        <v>45</v>
      </c>
      <c r="D34" s="46"/>
      <c r="E34" s="24" t="s">
        <v>46</v>
      </c>
      <c r="F34" s="24" t="s">
        <v>43</v>
      </c>
      <c r="G34" s="1"/>
      <c r="H34" s="1"/>
    </row>
    <row r="35" spans="1:8">
      <c r="A35" s="4">
        <v>1</v>
      </c>
      <c r="B35" s="4" t="s">
        <v>47</v>
      </c>
      <c r="C35" s="47"/>
      <c r="D35" s="47"/>
      <c r="E35" s="22">
        <v>19500</v>
      </c>
      <c r="F35" s="22">
        <v>123748</v>
      </c>
      <c r="G35" s="1"/>
      <c r="H35" s="1"/>
    </row>
    <row r="36" spans="1:8">
      <c r="A36" s="4">
        <v>2</v>
      </c>
      <c r="B36" s="4" t="s">
        <v>48</v>
      </c>
      <c r="C36" s="42"/>
      <c r="D36" s="43"/>
      <c r="E36" s="22">
        <v>70000</v>
      </c>
      <c r="F36" s="22">
        <v>37000</v>
      </c>
      <c r="G36" s="1"/>
      <c r="H36" s="1"/>
    </row>
    <row r="37" spans="1:8">
      <c r="A37" s="4">
        <v>3</v>
      </c>
      <c r="B37" s="4" t="s">
        <v>54</v>
      </c>
      <c r="C37" s="47">
        <v>1075000</v>
      </c>
      <c r="D37" s="47"/>
      <c r="E37" s="26">
        <v>586191.11</v>
      </c>
      <c r="F37" s="25">
        <v>181180.36</v>
      </c>
      <c r="G37" s="1"/>
      <c r="H37" s="1"/>
    </row>
    <row r="38" spans="1:8">
      <c r="A38" s="32"/>
      <c r="B38" s="32"/>
      <c r="C38" s="14"/>
      <c r="D38" s="14"/>
      <c r="E38" s="34">
        <f>SUM(E35:E37)</f>
        <v>675691.11</v>
      </c>
      <c r="F38" s="14">
        <f>SUM(F35:F37)</f>
        <v>341928.36</v>
      </c>
      <c r="G38" s="1"/>
      <c r="H38" s="1"/>
    </row>
    <row r="39" spans="1:8">
      <c r="A39" s="48" t="s">
        <v>49</v>
      </c>
      <c r="B39" s="48"/>
      <c r="C39" s="48"/>
      <c r="D39" s="48"/>
      <c r="E39" s="48"/>
      <c r="F39" s="48"/>
      <c r="G39" s="1"/>
      <c r="H39" s="1"/>
    </row>
    <row r="40" spans="1:8" ht="30">
      <c r="A40" s="4"/>
      <c r="B40" s="4"/>
      <c r="C40" s="39" t="s">
        <v>50</v>
      </c>
      <c r="D40" s="39"/>
      <c r="E40" s="21" t="s">
        <v>51</v>
      </c>
      <c r="F40" s="18"/>
      <c r="G40" s="1"/>
      <c r="H40" s="1"/>
    </row>
    <row r="41" spans="1:8">
      <c r="A41" s="6"/>
      <c r="B41" s="6" t="s">
        <v>52</v>
      </c>
      <c r="C41" s="40">
        <v>920399.2</v>
      </c>
      <c r="D41" s="40"/>
      <c r="E41" s="25">
        <v>931500</v>
      </c>
      <c r="G41" s="1"/>
      <c r="H41" s="1"/>
    </row>
    <row r="42" spans="1:8" ht="18.75">
      <c r="A42" s="38" t="s">
        <v>55</v>
      </c>
      <c r="B42" s="41"/>
      <c r="C42" s="41"/>
      <c r="D42" s="41"/>
      <c r="E42" s="41"/>
      <c r="F42" s="41"/>
      <c r="G42" s="41"/>
      <c r="H42" s="1"/>
    </row>
    <row r="43" spans="1:8" ht="18.75">
      <c r="A43" s="28"/>
      <c r="B43" s="38" t="s">
        <v>59</v>
      </c>
      <c r="C43" s="38"/>
      <c r="D43" s="38"/>
      <c r="E43" s="38"/>
      <c r="F43" s="38"/>
      <c r="G43" s="29"/>
      <c r="H43" s="1"/>
    </row>
    <row r="44" spans="1:8" ht="18.75">
      <c r="A44" s="28"/>
      <c r="B44" s="38" t="s">
        <v>60</v>
      </c>
      <c r="C44" s="38"/>
      <c r="D44" s="38"/>
      <c r="E44" s="38"/>
      <c r="F44" s="38"/>
      <c r="G44" s="29"/>
      <c r="H44" s="1"/>
    </row>
    <row r="45" spans="1:8" ht="18.75">
      <c r="A45" s="30"/>
      <c r="B45" s="30"/>
      <c r="C45" s="30"/>
      <c r="D45" s="30"/>
      <c r="E45" s="30"/>
      <c r="F45" s="30"/>
      <c r="G45" s="31"/>
      <c r="H45" s="1"/>
    </row>
    <row r="47" spans="1:8">
      <c r="B47" s="44" t="s">
        <v>56</v>
      </c>
      <c r="C47" s="44"/>
      <c r="D47" s="44"/>
      <c r="E47" s="44"/>
      <c r="F47" s="44"/>
      <c r="G47" s="44"/>
    </row>
  </sheetData>
  <mergeCells count="18">
    <mergeCell ref="C31:D31"/>
    <mergeCell ref="E1:G1"/>
    <mergeCell ref="A4:F4"/>
    <mergeCell ref="A29:G29"/>
    <mergeCell ref="C30:D30"/>
    <mergeCell ref="B47:G47"/>
    <mergeCell ref="A33:F33"/>
    <mergeCell ref="C34:D34"/>
    <mergeCell ref="C35:D35"/>
    <mergeCell ref="C37:D37"/>
    <mergeCell ref="A39:F39"/>
    <mergeCell ref="C32:D32"/>
    <mergeCell ref="B43:F43"/>
    <mergeCell ref="B44:F44"/>
    <mergeCell ref="C40:D40"/>
    <mergeCell ref="C41:D41"/>
    <mergeCell ref="A42:G42"/>
    <mergeCell ref="C36:D36"/>
  </mergeCells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H13" sqref="H13"/>
    </sheetView>
  </sheetViews>
  <sheetFormatPr defaultRowHeight="15"/>
  <cols>
    <col min="1" max="1" width="6.5703125" customWidth="1"/>
    <col min="2" max="2" width="11.5703125" customWidth="1"/>
    <col min="3" max="3" width="12.85546875" customWidth="1"/>
  </cols>
  <sheetData>
    <row r="1" spans="1:9">
      <c r="A1" s="53" t="s">
        <v>34</v>
      </c>
      <c r="B1" s="53"/>
      <c r="C1" s="53"/>
      <c r="D1" s="53"/>
      <c r="E1" s="53"/>
      <c r="F1" s="53"/>
      <c r="G1" s="53"/>
      <c r="H1" s="53"/>
      <c r="I1" s="53"/>
    </row>
    <row r="2" spans="1:9" ht="45">
      <c r="A2" s="16" t="s">
        <v>35</v>
      </c>
      <c r="B2" s="53" t="s">
        <v>36</v>
      </c>
      <c r="C2" s="53"/>
      <c r="D2" s="53" t="s">
        <v>37</v>
      </c>
      <c r="E2" s="53"/>
      <c r="F2" s="53"/>
      <c r="G2" s="53"/>
      <c r="H2" s="16" t="s">
        <v>39</v>
      </c>
    </row>
    <row r="4" spans="1:9" ht="66" customHeight="1">
      <c r="B4" s="54" t="s">
        <v>31</v>
      </c>
      <c r="C4" s="54"/>
      <c r="D4" s="52" t="s">
        <v>38</v>
      </c>
      <c r="E4" s="52"/>
      <c r="F4" s="52"/>
      <c r="G4" s="52"/>
      <c r="H4">
        <v>55000</v>
      </c>
    </row>
    <row r="5" spans="1:9">
      <c r="D5" s="52" t="s">
        <v>40</v>
      </c>
      <c r="E5" s="52"/>
      <c r="F5" s="52"/>
      <c r="G5" s="52"/>
    </row>
    <row r="6" spans="1:9">
      <c r="D6" s="52"/>
      <c r="E6" s="52"/>
      <c r="F6" s="52"/>
      <c r="G6" s="52"/>
    </row>
    <row r="7" spans="1:9">
      <c r="D7" s="52"/>
      <c r="E7" s="52"/>
      <c r="F7" s="52"/>
      <c r="G7" s="52"/>
    </row>
    <row r="8" spans="1:9">
      <c r="D8" s="52"/>
      <c r="E8" s="52"/>
      <c r="F8" s="52"/>
      <c r="G8" s="52"/>
    </row>
    <row r="9" spans="1:9" ht="61.5" customHeight="1">
      <c r="D9" s="52"/>
      <c r="E9" s="52"/>
      <c r="F9" s="52"/>
      <c r="G9" s="52"/>
    </row>
  </sheetData>
  <mergeCells count="6">
    <mergeCell ref="D5:G9"/>
    <mergeCell ref="A1:I1"/>
    <mergeCell ref="B2:C2"/>
    <mergeCell ref="D2:G2"/>
    <mergeCell ref="B4:C4"/>
    <mergeCell ref="D4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2020-08-19T06:07:10Z</cp:lastPrinted>
  <dcterms:created xsi:type="dcterms:W3CDTF">2018-02-06T08:10:01Z</dcterms:created>
  <dcterms:modified xsi:type="dcterms:W3CDTF">2020-09-01T08:29:40Z</dcterms:modified>
</cp:coreProperties>
</file>