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6" i="1"/>
  <c r="F26"/>
  <c r="F31"/>
  <c r="F23"/>
  <c r="G23" s="1"/>
  <c r="E15"/>
  <c r="F17"/>
  <c r="G17" s="1"/>
  <c r="C7"/>
  <c r="E13"/>
  <c r="C38"/>
  <c r="E38" s="1"/>
  <c r="E7"/>
  <c r="F11"/>
  <c r="G11" s="1"/>
  <c r="C11"/>
  <c r="G15"/>
  <c r="G14"/>
  <c r="G13"/>
  <c r="C8"/>
  <c r="E8" s="1"/>
  <c r="F20"/>
  <c r="G20" s="1"/>
  <c r="F18"/>
  <c r="G18" s="1"/>
  <c r="E9"/>
  <c r="F9" s="1"/>
  <c r="G9" s="1"/>
  <c r="G10"/>
  <c r="G8"/>
  <c r="G7"/>
  <c r="G6"/>
  <c r="F24"/>
  <c r="G24" s="1"/>
  <c r="F25"/>
  <c r="G25" s="1"/>
  <c r="F22"/>
  <c r="G22" s="1"/>
  <c r="E10"/>
  <c r="E6"/>
  <c r="G12"/>
  <c r="F21"/>
  <c r="G21" s="1"/>
  <c r="F19"/>
  <c r="G19" s="1"/>
  <c r="C18"/>
  <c r="C17"/>
  <c r="C16"/>
  <c r="F16"/>
  <c r="G16" s="1"/>
  <c r="E12"/>
  <c r="E14"/>
  <c r="G27" l="1"/>
  <c r="F27"/>
  <c r="E27"/>
</calcChain>
</file>

<file path=xl/sharedStrings.xml><?xml version="1.0" encoding="utf-8"?>
<sst xmlns="http://schemas.openxmlformats.org/spreadsheetml/2006/main" count="55" uniqueCount="55">
  <si>
    <t>№</t>
  </si>
  <si>
    <t>Статья расходов</t>
  </si>
  <si>
    <t>расходы в месяц руб.</t>
  </si>
  <si>
    <t>месяцы в году</t>
  </si>
  <si>
    <t>Расходная часть</t>
  </si>
  <si>
    <t>Зарплата председателя</t>
  </si>
  <si>
    <t>Налог на землю</t>
  </si>
  <si>
    <t>Банковские услуги</t>
  </si>
  <si>
    <t>Мобильная связь</t>
  </si>
  <si>
    <t>Концелярские расходы</t>
  </si>
  <si>
    <t>Содержание собак</t>
  </si>
  <si>
    <t>Вывоз мусора</t>
  </si>
  <si>
    <t>Уборка контейнерной площадки</t>
  </si>
  <si>
    <t>Покос земель общего пользования</t>
  </si>
  <si>
    <t xml:space="preserve">Удаление деревьев и кустарников с земель общего пользования </t>
  </si>
  <si>
    <t>На устранение аварийных и не штатных ситуаций</t>
  </si>
  <si>
    <t>Резервный остаток</t>
  </si>
  <si>
    <t xml:space="preserve">Сборы в фонд пенсионного, медицинского, социального и несчастных случаев </t>
  </si>
  <si>
    <t>Доходная часть</t>
  </si>
  <si>
    <t>Статья доходов</t>
  </si>
  <si>
    <t>Сумма сборов в год со статьи</t>
  </si>
  <si>
    <t>Итого за период</t>
  </si>
  <si>
    <t>Расходы за год руб.</t>
  </si>
  <si>
    <t>Расходы за месяц     руб.</t>
  </si>
  <si>
    <t>Расход за месяц с одного участка</t>
  </si>
  <si>
    <t>Содержание сторожки (дрова)</t>
  </si>
  <si>
    <t>Председатель правления СНТ "Родники"                                                                                                Борисов А.А.</t>
  </si>
  <si>
    <t>Охрана СНТ</t>
  </si>
  <si>
    <t>Выравнивание электрических столбов и замена треснутого столба</t>
  </si>
  <si>
    <t>Поддержка сайта</t>
  </si>
  <si>
    <t>Очистка от снега подъездных дорог</t>
  </si>
  <si>
    <t>Финансово-экономическое обоснований статей расходов</t>
  </si>
  <si>
    <t>№ статьи</t>
  </si>
  <si>
    <t>Расходы</t>
  </si>
  <si>
    <t>Работы, материалы</t>
  </si>
  <si>
    <t>1. Выравнивание 16столбов х 2500руб.  2. Демонтаж 2столбов х 3500руб.                       3. Монтаж 1столб х 3000руб.                       4. Обслуживание бурилки 5000 руб.</t>
  </si>
  <si>
    <t>Сумма рублей</t>
  </si>
  <si>
    <t>1. Формирование пакета документов и получение лицензии на геологическое изучение с целью поисков и оценки подземных вод и их добычи-65000руб. 2.Провести геофизические исследования- 45000руб.                              3.Разработать паспорт скважины-25000 4.</t>
  </si>
  <si>
    <t>Транспортные  расходы</t>
  </si>
  <si>
    <t>Погрешность ПУ</t>
  </si>
  <si>
    <t>Потери в электросети</t>
  </si>
  <si>
    <t>Затраты на воду</t>
  </si>
  <si>
    <t>Затраты на освещение и сторожку</t>
  </si>
  <si>
    <t>Тариф МЭС</t>
  </si>
  <si>
    <t xml:space="preserve">Оформление бух. отчетности </t>
  </si>
  <si>
    <r>
      <rPr>
        <b/>
        <sz val="12"/>
        <color theme="1"/>
        <rFont val="Calibri"/>
        <family val="2"/>
        <charset val="204"/>
        <scheme val="minor"/>
      </rPr>
      <t>Доплаты</t>
    </r>
    <r>
      <rPr>
        <sz val="11"/>
        <color theme="1"/>
        <rFont val="Calibri"/>
        <family val="2"/>
        <charset val="204"/>
        <scheme val="minor"/>
      </rPr>
      <t xml:space="preserve"> за часть стоимости электрической энергии, потребленной при использовании объектов инфраструктуры и другого имущества общего пользования Товарищества и часть потерь электрической энергии, возникающих в объектах электросетевого хозяйства</t>
    </r>
  </si>
  <si>
    <t>Смета СНТ "Родники"  с июня 2020 г.  по май 2021г.</t>
  </si>
  <si>
    <t>Юридические услуги</t>
  </si>
  <si>
    <t>Благоустройсиво</t>
  </si>
  <si>
    <t>Членские взносы или платежи</t>
  </si>
  <si>
    <t>Сумма взновов за  месяц с одного участка руб.</t>
  </si>
  <si>
    <t>по август 750                с сентября 1000</t>
  </si>
  <si>
    <t>Средняя сумма сборов в месяц со статьи</t>
  </si>
  <si>
    <t>Доплата  за кВт рублей</t>
  </si>
  <si>
    <t>Утверждено решением общего собрания СНТ "Родники" от 22 августа 2020 года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</si>
</sst>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2" fontId="0" fillId="0" borderId="0" xfId="0" applyNumberFormat="1"/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164" fontId="1" fillId="0" borderId="1" xfId="0" applyNumberFormat="1" applyFont="1" applyBorder="1"/>
    <xf numFmtId="2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9" fontId="0" fillId="0" borderId="1" xfId="0" applyNumberFormat="1" applyBorder="1"/>
    <xf numFmtId="0" fontId="0" fillId="0" borderId="1" xfId="0" applyBorder="1" applyAlignment="1">
      <alignment horizontal="left" wrapText="1"/>
    </xf>
    <xf numFmtId="9" fontId="0" fillId="0" borderId="0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5" xfId="0" applyNumberFormat="1" applyBorder="1" applyAlignment="1">
      <alignment horizontal="center" wrapText="1"/>
    </xf>
    <xf numFmtId="164" fontId="0" fillId="0" borderId="6" xfId="0" applyNumberForma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workbookViewId="0">
      <selection activeCell="H9" sqref="H9"/>
    </sheetView>
  </sheetViews>
  <sheetFormatPr defaultRowHeight="15"/>
  <cols>
    <col min="1" max="1" width="4.140625" customWidth="1"/>
    <col min="2" max="2" width="32.85546875" customWidth="1"/>
    <col min="3" max="3" width="11.42578125" customWidth="1"/>
    <col min="4" max="4" width="7.7109375" customWidth="1"/>
    <col min="5" max="5" width="15.140625" customWidth="1"/>
    <col min="6" max="6" width="14.28515625" customWidth="1"/>
    <col min="7" max="7" width="14.42578125" customWidth="1"/>
  </cols>
  <sheetData>
    <row r="1" spans="1:7" ht="37.5" customHeight="1">
      <c r="E1" s="29" t="s">
        <v>54</v>
      </c>
      <c r="F1" s="29"/>
      <c r="G1" s="29"/>
    </row>
    <row r="2" spans="1:7" ht="26.25">
      <c r="A2" s="30" t="s">
        <v>46</v>
      </c>
      <c r="B2" s="30"/>
      <c r="C2" s="30"/>
      <c r="D2" s="30"/>
      <c r="E2" s="30"/>
      <c r="F2" s="30"/>
      <c r="G2" s="30"/>
    </row>
    <row r="4" spans="1:7" ht="26.25">
      <c r="A4" s="30" t="s">
        <v>4</v>
      </c>
      <c r="B4" s="30"/>
      <c r="C4" s="30"/>
      <c r="D4" s="30"/>
      <c r="E4" s="30"/>
      <c r="F4" s="30"/>
    </row>
    <row r="5" spans="1:7" ht="45.75" customHeight="1">
      <c r="A5" s="5" t="s">
        <v>0</v>
      </c>
      <c r="B5" s="5" t="s">
        <v>1</v>
      </c>
      <c r="C5" s="6" t="s">
        <v>2</v>
      </c>
      <c r="D5" s="6" t="s">
        <v>3</v>
      </c>
      <c r="E5" s="12" t="s">
        <v>22</v>
      </c>
      <c r="F5" s="12" t="s">
        <v>23</v>
      </c>
      <c r="G5" s="12" t="s">
        <v>24</v>
      </c>
    </row>
    <row r="6" spans="1:7" ht="15.75">
      <c r="A6" s="7">
        <v>1</v>
      </c>
      <c r="B6" s="7" t="s">
        <v>5</v>
      </c>
      <c r="C6" s="8">
        <v>30000</v>
      </c>
      <c r="D6" s="7">
        <v>12</v>
      </c>
      <c r="E6" s="9">
        <f>C6*D6</f>
        <v>360000</v>
      </c>
      <c r="F6" s="8">
        <v>30000</v>
      </c>
      <c r="G6" s="10">
        <f t="shared" ref="G6:G11" si="0">F6/215</f>
        <v>139.53488372093022</v>
      </c>
    </row>
    <row r="7" spans="1:7" ht="15.75">
      <c r="A7" s="7">
        <v>2</v>
      </c>
      <c r="B7" s="20" t="s">
        <v>44</v>
      </c>
      <c r="C7" s="8">
        <f>F7</f>
        <v>20000</v>
      </c>
      <c r="D7" s="7">
        <v>12</v>
      </c>
      <c r="E7" s="9">
        <f>C7*D7</f>
        <v>240000</v>
      </c>
      <c r="F7" s="8">
        <v>20000</v>
      </c>
      <c r="G7" s="10">
        <f t="shared" si="0"/>
        <v>93.023255813953483</v>
      </c>
    </row>
    <row r="8" spans="1:7" ht="15.75">
      <c r="A8" s="7">
        <v>3</v>
      </c>
      <c r="B8" s="7" t="s">
        <v>27</v>
      </c>
      <c r="C8" s="8">
        <f>F8</f>
        <v>26000</v>
      </c>
      <c r="D8" s="7">
        <v>12</v>
      </c>
      <c r="E8" s="9">
        <f t="shared" ref="E8:E14" si="1">C8*D8</f>
        <v>312000</v>
      </c>
      <c r="F8" s="8">
        <v>26000</v>
      </c>
      <c r="G8" s="10">
        <f t="shared" si="0"/>
        <v>120.93023255813954</v>
      </c>
    </row>
    <row r="9" spans="1:7" ht="45" customHeight="1">
      <c r="A9" s="7">
        <v>4</v>
      </c>
      <c r="B9" s="6" t="s">
        <v>17</v>
      </c>
      <c r="C9" s="8">
        <v>9630</v>
      </c>
      <c r="D9" s="7">
        <v>12</v>
      </c>
      <c r="E9" s="9">
        <f>C9*D9</f>
        <v>115560</v>
      </c>
      <c r="F9" s="8">
        <f>E9/12</f>
        <v>9630</v>
      </c>
      <c r="G9" s="10">
        <f t="shared" si="0"/>
        <v>44.790697674418603</v>
      </c>
    </row>
    <row r="10" spans="1:7" ht="15.75">
      <c r="A10" s="7">
        <v>5</v>
      </c>
      <c r="B10" s="7" t="s">
        <v>6</v>
      </c>
      <c r="C10" s="8"/>
      <c r="D10" s="7"/>
      <c r="E10" s="9">
        <f>F10*12</f>
        <v>113700</v>
      </c>
      <c r="F10" s="8">
        <v>9475</v>
      </c>
      <c r="G10" s="10">
        <f t="shared" si="0"/>
        <v>44.069767441860463</v>
      </c>
    </row>
    <row r="11" spans="1:7" ht="15.75">
      <c r="A11" s="7">
        <v>6</v>
      </c>
      <c r="B11" s="7" t="s">
        <v>7</v>
      </c>
      <c r="C11" s="8">
        <f>E11/12</f>
        <v>2333.3333333333335</v>
      </c>
      <c r="D11" s="7">
        <v>12</v>
      </c>
      <c r="E11" s="9">
        <v>28000</v>
      </c>
      <c r="F11" s="8">
        <f>E11/12</f>
        <v>2333.3333333333335</v>
      </c>
      <c r="G11" s="10">
        <f t="shared" si="0"/>
        <v>10.852713178294575</v>
      </c>
    </row>
    <row r="12" spans="1:7" ht="15.75">
      <c r="A12" s="7">
        <v>7</v>
      </c>
      <c r="B12" s="7" t="s">
        <v>8</v>
      </c>
      <c r="C12" s="8">
        <v>1000</v>
      </c>
      <c r="D12" s="7">
        <v>12</v>
      </c>
      <c r="E12" s="9">
        <f t="shared" si="1"/>
        <v>12000</v>
      </c>
      <c r="F12" s="8">
        <v>1000</v>
      </c>
      <c r="G12" s="10">
        <f t="shared" ref="G12:G22" si="2">F12/217</f>
        <v>4.6082949308755756</v>
      </c>
    </row>
    <row r="13" spans="1:7" ht="15.75">
      <c r="A13" s="7">
        <v>8</v>
      </c>
      <c r="B13" s="7" t="s">
        <v>9</v>
      </c>
      <c r="C13" s="8">
        <v>1000</v>
      </c>
      <c r="D13" s="7">
        <v>12</v>
      </c>
      <c r="E13" s="9">
        <f>C13*D13</f>
        <v>12000</v>
      </c>
      <c r="F13" s="8">
        <v>1000</v>
      </c>
      <c r="G13" s="10">
        <f>F13/215</f>
        <v>4.6511627906976747</v>
      </c>
    </row>
    <row r="14" spans="1:7" ht="15.75">
      <c r="A14" s="7">
        <v>9</v>
      </c>
      <c r="B14" s="7" t="s">
        <v>10</v>
      </c>
      <c r="C14" s="8">
        <v>3000</v>
      </c>
      <c r="D14" s="7">
        <v>12</v>
      </c>
      <c r="E14" s="9">
        <f t="shared" si="1"/>
        <v>36000</v>
      </c>
      <c r="F14" s="8">
        <v>3000</v>
      </c>
      <c r="G14" s="10">
        <f>F14/215</f>
        <v>13.953488372093023</v>
      </c>
    </row>
    <row r="15" spans="1:7" ht="15.75">
      <c r="A15" s="7">
        <v>10</v>
      </c>
      <c r="B15" s="24" t="s">
        <v>38</v>
      </c>
      <c r="C15" s="8">
        <v>7500</v>
      </c>
      <c r="D15" s="7">
        <v>12</v>
      </c>
      <c r="E15" s="9">
        <f>C15*D15</f>
        <v>90000</v>
      </c>
      <c r="F15" s="8">
        <v>7500</v>
      </c>
      <c r="G15" s="10">
        <f>F15/215</f>
        <v>34.883720930232556</v>
      </c>
    </row>
    <row r="16" spans="1:7" ht="15.75">
      <c r="A16" s="7">
        <v>11</v>
      </c>
      <c r="B16" s="7" t="s">
        <v>11</v>
      </c>
      <c r="C16" s="8">
        <f>E16/D16</f>
        <v>23333.333333333332</v>
      </c>
      <c r="D16" s="7">
        <v>6</v>
      </c>
      <c r="E16" s="9">
        <v>140000</v>
      </c>
      <c r="F16" s="8">
        <f>E16/12</f>
        <v>11666.666666666666</v>
      </c>
      <c r="G16" s="10">
        <f>F16/215</f>
        <v>54.263565891472865</v>
      </c>
    </row>
    <row r="17" spans="1:11" ht="15.75">
      <c r="A17" s="7">
        <v>12</v>
      </c>
      <c r="B17" s="24" t="s">
        <v>47</v>
      </c>
      <c r="C17" s="8">
        <f>E17/D17</f>
        <v>55714.285714285717</v>
      </c>
      <c r="D17" s="7">
        <v>7</v>
      </c>
      <c r="E17" s="9">
        <v>390000</v>
      </c>
      <c r="F17" s="8">
        <f>E17/12</f>
        <v>32500</v>
      </c>
      <c r="G17" s="10">
        <f t="shared" ref="G17:G21" si="3">F17/215</f>
        <v>151.16279069767441</v>
      </c>
    </row>
    <row r="18" spans="1:11" ht="15.75">
      <c r="A18" s="7">
        <v>13</v>
      </c>
      <c r="B18" s="7" t="s">
        <v>12</v>
      </c>
      <c r="C18" s="8">
        <f>E18/D18</f>
        <v>4285.7142857142853</v>
      </c>
      <c r="D18" s="7">
        <v>7</v>
      </c>
      <c r="E18" s="9">
        <v>30000</v>
      </c>
      <c r="F18" s="8">
        <f>E18/12</f>
        <v>2500</v>
      </c>
      <c r="G18" s="10">
        <f t="shared" si="3"/>
        <v>11.627906976744185</v>
      </c>
    </row>
    <row r="19" spans="1:11" ht="15.75">
      <c r="A19" s="7">
        <v>14</v>
      </c>
      <c r="B19" s="7" t="s">
        <v>25</v>
      </c>
      <c r="C19" s="8"/>
      <c r="D19" s="7"/>
      <c r="E19" s="9">
        <v>24000</v>
      </c>
      <c r="F19" s="8">
        <f>E19/12</f>
        <v>2000</v>
      </c>
      <c r="G19" s="10">
        <f t="shared" si="3"/>
        <v>9.3023255813953494</v>
      </c>
    </row>
    <row r="20" spans="1:11" ht="15.75">
      <c r="A20" s="7">
        <v>15</v>
      </c>
      <c r="B20" s="18" t="s">
        <v>29</v>
      </c>
      <c r="C20" s="8"/>
      <c r="D20" s="7"/>
      <c r="E20" s="9">
        <v>16800</v>
      </c>
      <c r="F20" s="8">
        <f>E20/12</f>
        <v>1400</v>
      </c>
      <c r="G20" s="10">
        <f>F20/215</f>
        <v>6.5116279069767442</v>
      </c>
    </row>
    <row r="21" spans="1:11" ht="15.75">
      <c r="A21" s="7">
        <v>16</v>
      </c>
      <c r="B21" s="7" t="s">
        <v>30</v>
      </c>
      <c r="C21" s="8"/>
      <c r="D21" s="7"/>
      <c r="E21" s="9">
        <v>18000</v>
      </c>
      <c r="F21" s="8">
        <f t="shared" ref="F21" si="4">E21/12</f>
        <v>1500</v>
      </c>
      <c r="G21" s="10">
        <f t="shared" si="3"/>
        <v>6.9767441860465116</v>
      </c>
    </row>
    <row r="22" spans="1:11" ht="15.75">
      <c r="A22" s="7">
        <v>17</v>
      </c>
      <c r="B22" s="7" t="s">
        <v>13</v>
      </c>
      <c r="C22" s="8"/>
      <c r="D22" s="7"/>
      <c r="E22" s="9">
        <v>15000</v>
      </c>
      <c r="F22" s="8">
        <f t="shared" ref="F22:F25" si="5">E22/12</f>
        <v>1250</v>
      </c>
      <c r="G22" s="10">
        <f t="shared" si="2"/>
        <v>5.7603686635944698</v>
      </c>
    </row>
    <row r="23" spans="1:11" ht="34.5" customHeight="1">
      <c r="A23" s="7">
        <v>18</v>
      </c>
      <c r="B23" s="6" t="s">
        <v>14</v>
      </c>
      <c r="C23" s="8"/>
      <c r="D23" s="7"/>
      <c r="E23" s="9">
        <v>15000</v>
      </c>
      <c r="F23" s="8">
        <f>E23/12</f>
        <v>1250</v>
      </c>
      <c r="G23" s="10">
        <f>F23/215</f>
        <v>5.8139534883720927</v>
      </c>
    </row>
    <row r="24" spans="1:11" ht="30">
      <c r="A24" s="7">
        <v>19</v>
      </c>
      <c r="B24" s="6" t="s">
        <v>15</v>
      </c>
      <c r="C24" s="8"/>
      <c r="D24" s="7"/>
      <c r="E24" s="9">
        <v>30000</v>
      </c>
      <c r="F24" s="8">
        <f t="shared" si="5"/>
        <v>2500</v>
      </c>
      <c r="G24" s="10">
        <f t="shared" ref="G24:G25" si="6">F24/215</f>
        <v>11.627906976744185</v>
      </c>
    </row>
    <row r="25" spans="1:11" ht="15.75">
      <c r="A25" s="7">
        <v>20</v>
      </c>
      <c r="B25" s="26" t="s">
        <v>48</v>
      </c>
      <c r="C25" s="8"/>
      <c r="D25" s="7"/>
      <c r="E25" s="9">
        <v>340000</v>
      </c>
      <c r="F25" s="8">
        <f t="shared" si="5"/>
        <v>28333.333333333332</v>
      </c>
      <c r="G25" s="10">
        <f t="shared" si="6"/>
        <v>131.7829457364341</v>
      </c>
    </row>
    <row r="26" spans="1:11" ht="15.75">
      <c r="A26" s="7">
        <v>21</v>
      </c>
      <c r="B26" s="6" t="s">
        <v>16</v>
      </c>
      <c r="C26" s="8"/>
      <c r="D26" s="7"/>
      <c r="E26" s="9">
        <f>F26*12</f>
        <v>80934.600000000006</v>
      </c>
      <c r="F26" s="8">
        <f>G26*215</f>
        <v>6744.55</v>
      </c>
      <c r="G26" s="10">
        <v>31.37</v>
      </c>
    </row>
    <row r="27" spans="1:11" ht="15.75">
      <c r="B27" s="13" t="s">
        <v>21</v>
      </c>
      <c r="E27" s="2">
        <f>SUM(E6:E26)</f>
        <v>2418994.6</v>
      </c>
      <c r="F27" s="1">
        <f>SUM(F6:F26)</f>
        <v>201582.88333333333</v>
      </c>
      <c r="G27" s="3">
        <f>SUM(G6:G26)</f>
        <v>937.49835351695049</v>
      </c>
    </row>
    <row r="29" spans="1:11" ht="26.25">
      <c r="A29" s="30" t="s">
        <v>18</v>
      </c>
      <c r="B29" s="30"/>
      <c r="C29" s="30"/>
      <c r="D29" s="30"/>
      <c r="E29" s="30"/>
      <c r="F29" s="30"/>
      <c r="G29" s="30"/>
    </row>
    <row r="30" spans="1:11" ht="43.5" customHeight="1">
      <c r="A30" s="11"/>
      <c r="B30" s="5" t="s">
        <v>19</v>
      </c>
      <c r="C30" s="31" t="s">
        <v>50</v>
      </c>
      <c r="D30" s="31"/>
      <c r="E30" s="27" t="s">
        <v>52</v>
      </c>
      <c r="F30" s="6" t="s">
        <v>20</v>
      </c>
      <c r="G30" s="4"/>
      <c r="K30" s="14"/>
    </row>
    <row r="31" spans="1:11" ht="33" customHeight="1">
      <c r="A31" s="7">
        <v>1</v>
      </c>
      <c r="B31" s="7" t="s">
        <v>49</v>
      </c>
      <c r="C31" s="39" t="s">
        <v>51</v>
      </c>
      <c r="D31" s="40"/>
      <c r="E31" s="8">
        <v>201562.5</v>
      </c>
      <c r="F31" s="8">
        <f>E31*12</f>
        <v>2418750</v>
      </c>
    </row>
    <row r="32" spans="1:11">
      <c r="A32" s="15"/>
      <c r="B32" s="15"/>
      <c r="C32" s="16"/>
      <c r="D32" s="16"/>
      <c r="E32" s="17"/>
      <c r="F32" s="17"/>
    </row>
    <row r="33" spans="1:8" ht="45" customHeight="1">
      <c r="A33" s="32" t="s">
        <v>45</v>
      </c>
      <c r="B33" s="32"/>
      <c r="C33" s="32"/>
      <c r="D33" s="32"/>
      <c r="E33" s="32"/>
      <c r="F33" s="32"/>
      <c r="G33" s="32"/>
    </row>
    <row r="34" spans="1:8">
      <c r="B34" s="7" t="s">
        <v>39</v>
      </c>
      <c r="C34" s="23">
        <v>0.02</v>
      </c>
      <c r="D34" s="33" t="s">
        <v>43</v>
      </c>
      <c r="E34" s="7"/>
      <c r="F34" s="31" t="s">
        <v>53</v>
      </c>
      <c r="H34" s="22"/>
    </row>
    <row r="35" spans="1:8">
      <c r="B35" s="7" t="s">
        <v>40</v>
      </c>
      <c r="C35" s="23">
        <v>0.04</v>
      </c>
      <c r="D35" s="34"/>
      <c r="E35" s="7"/>
      <c r="F35" s="31"/>
      <c r="H35" s="22"/>
    </row>
    <row r="36" spans="1:8">
      <c r="B36" s="7" t="s">
        <v>41</v>
      </c>
      <c r="C36" s="23">
        <v>0.03</v>
      </c>
      <c r="D36" s="34"/>
      <c r="E36" s="7"/>
      <c r="F36" s="31"/>
      <c r="H36" s="22"/>
    </row>
    <row r="37" spans="1:8">
      <c r="B37" s="7" t="s">
        <v>42</v>
      </c>
      <c r="C37" s="23">
        <v>0.01</v>
      </c>
      <c r="D37" s="35"/>
      <c r="E37" s="7"/>
      <c r="F37" s="31"/>
      <c r="H37" s="22"/>
    </row>
    <row r="38" spans="1:8">
      <c r="B38" s="7"/>
      <c r="C38" s="23">
        <f>SUM(C34:C37)</f>
        <v>9.9999999999999992E-2</v>
      </c>
      <c r="D38" s="7">
        <v>5.73</v>
      </c>
      <c r="E38" s="5">
        <f>D38*C38</f>
        <v>0.57299999999999995</v>
      </c>
      <c r="F38" s="5">
        <v>0.56999999999999995</v>
      </c>
      <c r="H38" s="22"/>
    </row>
    <row r="39" spans="1:8">
      <c r="B39" s="15"/>
      <c r="C39" s="25"/>
      <c r="D39" s="15"/>
      <c r="E39" s="21"/>
      <c r="F39" s="21"/>
      <c r="H39" s="22"/>
    </row>
    <row r="40" spans="1:8">
      <c r="A40" s="28" t="s">
        <v>26</v>
      </c>
      <c r="B40" s="28"/>
      <c r="C40" s="28"/>
      <c r="D40" s="28"/>
      <c r="E40" s="28"/>
      <c r="F40" s="28"/>
      <c r="G40" s="28"/>
    </row>
  </sheetData>
  <mergeCells count="10">
    <mergeCell ref="A40:G40"/>
    <mergeCell ref="E1:G1"/>
    <mergeCell ref="A4:F4"/>
    <mergeCell ref="A2:G2"/>
    <mergeCell ref="A29:G29"/>
    <mergeCell ref="C30:D30"/>
    <mergeCell ref="C31:D31"/>
    <mergeCell ref="A33:G33"/>
    <mergeCell ref="F34:F37"/>
    <mergeCell ref="D34:D37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H13" sqref="H13"/>
    </sheetView>
  </sheetViews>
  <sheetFormatPr defaultRowHeight="15"/>
  <cols>
    <col min="1" max="1" width="6.5703125" customWidth="1"/>
    <col min="2" max="2" width="11.5703125" customWidth="1"/>
    <col min="3" max="3" width="12.85546875" customWidth="1"/>
  </cols>
  <sheetData>
    <row r="1" spans="1:9">
      <c r="A1" s="37" t="s">
        <v>31</v>
      </c>
      <c r="B1" s="37"/>
      <c r="C1" s="37"/>
      <c r="D1" s="37"/>
      <c r="E1" s="37"/>
      <c r="F1" s="37"/>
      <c r="G1" s="37"/>
      <c r="H1" s="37"/>
      <c r="I1" s="37"/>
    </row>
    <row r="2" spans="1:9" ht="45">
      <c r="A2" s="19" t="s">
        <v>32</v>
      </c>
      <c r="B2" s="37" t="s">
        <v>33</v>
      </c>
      <c r="C2" s="37"/>
      <c r="D2" s="37" t="s">
        <v>34</v>
      </c>
      <c r="E2" s="37"/>
      <c r="F2" s="37"/>
      <c r="G2" s="37"/>
      <c r="H2" s="19" t="s">
        <v>36</v>
      </c>
    </row>
    <row r="4" spans="1:9" ht="66" customHeight="1">
      <c r="B4" s="38" t="s">
        <v>28</v>
      </c>
      <c r="C4" s="38"/>
      <c r="D4" s="36" t="s">
        <v>35</v>
      </c>
      <c r="E4" s="36"/>
      <c r="F4" s="36"/>
      <c r="G4" s="36"/>
      <c r="H4">
        <v>55000</v>
      </c>
    </row>
    <row r="5" spans="1:9">
      <c r="D5" s="36" t="s">
        <v>37</v>
      </c>
      <c r="E5" s="36"/>
      <c r="F5" s="36"/>
      <c r="G5" s="36"/>
    </row>
    <row r="6" spans="1:9">
      <c r="D6" s="36"/>
      <c r="E6" s="36"/>
      <c r="F6" s="36"/>
      <c r="G6" s="36"/>
    </row>
    <row r="7" spans="1:9">
      <c r="D7" s="36"/>
      <c r="E7" s="36"/>
      <c r="F7" s="36"/>
      <c r="G7" s="36"/>
    </row>
    <row r="8" spans="1:9">
      <c r="D8" s="36"/>
      <c r="E8" s="36"/>
      <c r="F8" s="36"/>
      <c r="G8" s="36"/>
    </row>
    <row r="9" spans="1:9" ht="61.5" customHeight="1">
      <c r="D9" s="36"/>
      <c r="E9" s="36"/>
      <c r="F9" s="36"/>
      <c r="G9" s="36"/>
    </row>
  </sheetData>
  <mergeCells count="6">
    <mergeCell ref="D5:G9"/>
    <mergeCell ref="A1:I1"/>
    <mergeCell ref="B2:C2"/>
    <mergeCell ref="D2:G2"/>
    <mergeCell ref="B4:C4"/>
    <mergeCell ref="D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2020-08-21T06:41:23Z</cp:lastPrinted>
  <dcterms:created xsi:type="dcterms:W3CDTF">2018-02-06T08:10:01Z</dcterms:created>
  <dcterms:modified xsi:type="dcterms:W3CDTF">2020-09-01T08:27:56Z</dcterms:modified>
</cp:coreProperties>
</file>